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5132" windowHeight="8136"/>
  </bookViews>
  <sheets>
    <sheet name="generale" sheetId="1" r:id="rId1"/>
    <sheet name="3D21WA tetrodo" sheetId="12" r:id="rId2"/>
    <sheet name="3D21WA triodo A" sheetId="13" r:id="rId3"/>
    <sheet name="3D21WA triodo A2" sheetId="14" r:id="rId4"/>
  </sheets>
  <definedNames>
    <definedName name="_xlnm.Print_Area" localSheetId="1">'3D21WA tetrodo'!$B$1:$R$17</definedName>
  </definedNames>
  <calcPr calcId="124519"/>
</workbook>
</file>

<file path=xl/calcChain.xml><?xml version="1.0" encoding="utf-8"?>
<calcChain xmlns="http://schemas.openxmlformats.org/spreadsheetml/2006/main">
  <c r="F17" i="14"/>
  <c r="L16"/>
  <c r="L17" s="1"/>
  <c r="F16"/>
  <c r="K15"/>
  <c r="J15"/>
  <c r="E15"/>
  <c r="D15"/>
  <c r="I14"/>
  <c r="C14"/>
  <c r="I13"/>
  <c r="C13"/>
  <c r="J10"/>
  <c r="D10"/>
  <c r="J9"/>
  <c r="D9"/>
  <c r="D8"/>
  <c r="J7"/>
  <c r="J8" s="1"/>
  <c r="D7"/>
  <c r="L5"/>
  <c r="F5"/>
  <c r="J3"/>
  <c r="D3"/>
  <c r="X17" i="13"/>
  <c r="L17"/>
  <c r="F17"/>
  <c r="X16"/>
  <c r="R16"/>
  <c r="R17" s="1"/>
  <c r="L16"/>
  <c r="F16"/>
  <c r="W15"/>
  <c r="V15"/>
  <c r="Q15"/>
  <c r="P15"/>
  <c r="K15"/>
  <c r="J15"/>
  <c r="E15"/>
  <c r="D15"/>
  <c r="U14"/>
  <c r="O14"/>
  <c r="I14"/>
  <c r="C14"/>
  <c r="U13"/>
  <c r="O13"/>
  <c r="I13"/>
  <c r="C13"/>
  <c r="V10"/>
  <c r="P10"/>
  <c r="J10"/>
  <c r="D10"/>
  <c r="V9"/>
  <c r="P9"/>
  <c r="J9"/>
  <c r="D9"/>
  <c r="V8"/>
  <c r="J8"/>
  <c r="V7"/>
  <c r="P7"/>
  <c r="P8" s="1"/>
  <c r="J7"/>
  <c r="D7"/>
  <c r="D8" s="1"/>
  <c r="X5"/>
  <c r="R5"/>
  <c r="L5"/>
  <c r="F5"/>
  <c r="V3"/>
  <c r="P3"/>
  <c r="J3"/>
  <c r="D3"/>
  <c r="R17" i="12"/>
  <c r="R16"/>
  <c r="L16"/>
  <c r="L17" s="1"/>
  <c r="F16"/>
  <c r="F17" s="1"/>
  <c r="Q15"/>
  <c r="P15"/>
  <c r="K15"/>
  <c r="J15"/>
  <c r="E15"/>
  <c r="D15"/>
  <c r="O14"/>
  <c r="I14"/>
  <c r="C14"/>
  <c r="O13"/>
  <c r="I13"/>
  <c r="C13"/>
  <c r="P10"/>
  <c r="J10"/>
  <c r="P9"/>
  <c r="J9"/>
  <c r="P7"/>
  <c r="J7"/>
  <c r="J8" s="1"/>
  <c r="D7"/>
  <c r="D8" s="1"/>
  <c r="R5"/>
  <c r="L5"/>
  <c r="F5"/>
  <c r="P3"/>
  <c r="J3"/>
  <c r="G15" i="1"/>
  <c r="F15"/>
  <c r="N16"/>
  <c r="N17" s="1"/>
  <c r="M15"/>
  <c r="L15"/>
  <c r="T16"/>
  <c r="T17" s="1"/>
  <c r="S15"/>
  <c r="R15"/>
  <c r="Q14"/>
  <c r="Q13"/>
  <c r="R10"/>
  <c r="R9"/>
  <c r="R7"/>
  <c r="T5"/>
  <c r="R3"/>
  <c r="P8" i="12" l="1"/>
  <c r="R8" i="1"/>
  <c r="F10" l="1"/>
  <c r="F9"/>
  <c r="F8"/>
  <c r="F7"/>
  <c r="K14"/>
  <c r="K13"/>
  <c r="L7"/>
  <c r="L8" s="1"/>
  <c r="N5"/>
  <c r="E14"/>
  <c r="E13"/>
  <c r="B13" l="1"/>
  <c r="B5"/>
  <c r="B6"/>
  <c r="B7"/>
  <c r="B8"/>
  <c r="B9"/>
  <c r="B10"/>
  <c r="B11"/>
  <c r="B12"/>
  <c r="B4"/>
  <c r="H5" l="1"/>
</calcChain>
</file>

<file path=xl/sharedStrings.xml><?xml version="1.0" encoding="utf-8"?>
<sst xmlns="http://schemas.openxmlformats.org/spreadsheetml/2006/main" count="223" uniqueCount="38">
  <si>
    <t>W dissipazione limite</t>
  </si>
  <si>
    <t>Va</t>
  </si>
  <si>
    <t>mA</t>
  </si>
  <si>
    <t>Vg</t>
  </si>
  <si>
    <t>up</t>
  </si>
  <si>
    <t>down</t>
  </si>
  <si>
    <t>punto</t>
  </si>
  <si>
    <t>asimmetria %</t>
  </si>
  <si>
    <t>W diss</t>
  </si>
  <si>
    <t>Z(I)</t>
  </si>
  <si>
    <t>Kohm</t>
  </si>
  <si>
    <t>W out (picco)</t>
  </si>
  <si>
    <t>in (+/-)</t>
  </si>
  <si>
    <t>W out (RMS)</t>
  </si>
  <si>
    <t>W (min)</t>
  </si>
  <si>
    <t>ampl. di segnale, catodo comune</t>
  </si>
  <si>
    <t>SE, polarizzazione manuale</t>
  </si>
  <si>
    <t>SE, polarizzazione automatica</t>
  </si>
  <si>
    <t>Ra (Kohm)</t>
  </si>
  <si>
    <t xml:space="preserve">W (Ra min) </t>
  </si>
  <si>
    <t>Rk (ohm)</t>
  </si>
  <si>
    <t>in (V +/-)</t>
  </si>
  <si>
    <t>+Ua (V)</t>
  </si>
  <si>
    <t>(punto a 0 mA)</t>
  </si>
  <si>
    <t>Rk (Ohm)</t>
  </si>
  <si>
    <t>+ Va (da Z)</t>
  </si>
  <si>
    <t>dati da immettere</t>
  </si>
  <si>
    <t>risultati da calcoli</t>
  </si>
  <si>
    <t>a polaz. Autom.</t>
  </si>
  <si>
    <t>P.d.L.</t>
  </si>
  <si>
    <t>+Ua plus</t>
  </si>
  <si>
    <t>SE, polarizzazione manuale A2</t>
  </si>
  <si>
    <t>SE, polarizzazione fissa/automatica</t>
  </si>
  <si>
    <t>SE, polarizzazione fissa</t>
  </si>
  <si>
    <t>SE, classe A (blu)</t>
  </si>
  <si>
    <t>SE, classe A (verde)</t>
  </si>
  <si>
    <t>SE, classe A (fucsia)</t>
  </si>
  <si>
    <t>SE, classe A (giallo)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</si>
</sst>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Alignment="1">
      <alignment horizontal="right"/>
    </xf>
    <xf numFmtId="165" fontId="0" fillId="3" borderId="1" xfId="0" applyNumberFormat="1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/>
    <xf numFmtId="1" fontId="0" fillId="0" borderId="0" xfId="0" applyNumberFormat="1"/>
    <xf numFmtId="1" fontId="0" fillId="3" borderId="1" xfId="0" applyNumberFormat="1" applyFill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2" fontId="0" fillId="3" borderId="1" xfId="0" applyNumberFormat="1" applyFill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1" fontId="0" fillId="0" borderId="0" xfId="0" quotePrefix="1" applyNumberFormat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workbookViewId="0">
      <selection activeCell="J29" sqref="J29"/>
    </sheetView>
  </sheetViews>
  <sheetFormatPr defaultRowHeight="14.4"/>
  <cols>
    <col min="3" max="3" width="3.6640625" customWidth="1"/>
    <col min="4" max="4" width="7.5546875" customWidth="1"/>
    <col min="5" max="5" width="5.6640625" customWidth="1"/>
    <col min="6" max="6" width="5.88671875" customWidth="1"/>
    <col min="7" max="8" width="5.6640625" customWidth="1"/>
    <col min="9" max="9" width="3.6640625" customWidth="1"/>
    <col min="10" max="10" width="7.5546875" customWidth="1"/>
    <col min="11" max="11" width="5.6640625" customWidth="1"/>
    <col min="12" max="12" width="6.5546875" customWidth="1"/>
    <col min="13" max="14" width="5.6640625" customWidth="1"/>
    <col min="15" max="15" width="3.6640625" customWidth="1"/>
    <col min="16" max="16" width="7.5546875" customWidth="1"/>
    <col min="17" max="17" width="5.6640625" customWidth="1"/>
    <col min="18" max="18" width="6.6640625" customWidth="1"/>
    <col min="19" max="20" width="5.6640625" customWidth="1"/>
  </cols>
  <sheetData>
    <row r="1" spans="1:20">
      <c r="A1" s="19" t="s">
        <v>0</v>
      </c>
      <c r="D1" s="19" t="s">
        <v>15</v>
      </c>
      <c r="J1" s="19" t="s">
        <v>16</v>
      </c>
      <c r="P1" s="19" t="s">
        <v>17</v>
      </c>
    </row>
    <row r="2" spans="1:20">
      <c r="A2" s="1">
        <v>40</v>
      </c>
      <c r="B2" s="17"/>
      <c r="C2" s="17"/>
      <c r="D2" s="17"/>
      <c r="E2" s="17" t="s">
        <v>3</v>
      </c>
      <c r="F2" s="17" t="s">
        <v>1</v>
      </c>
      <c r="G2" s="17" t="s">
        <v>2</v>
      </c>
      <c r="H2" s="17"/>
      <c r="I2" s="17"/>
      <c r="J2" s="17"/>
      <c r="K2" s="17" t="s">
        <v>3</v>
      </c>
      <c r="L2" s="18" t="s">
        <v>22</v>
      </c>
      <c r="M2" s="17" t="s">
        <v>2</v>
      </c>
      <c r="N2" s="17"/>
      <c r="O2" s="17"/>
      <c r="P2" s="17"/>
      <c r="Q2" s="17" t="s">
        <v>3</v>
      </c>
      <c r="R2" s="18" t="s">
        <v>22</v>
      </c>
      <c r="S2" s="17" t="s">
        <v>2</v>
      </c>
    </row>
    <row r="3" spans="1:20">
      <c r="A3" t="s">
        <v>1</v>
      </c>
      <c r="B3" t="s">
        <v>2</v>
      </c>
      <c r="P3" s="11" t="s">
        <v>28</v>
      </c>
      <c r="Q3" s="17"/>
      <c r="R3" s="10">
        <f>R4-Q4</f>
        <v>287.5</v>
      </c>
      <c r="S3" s="17"/>
    </row>
    <row r="4" spans="1:20">
      <c r="A4" s="1">
        <v>100</v>
      </c>
      <c r="B4" s="2">
        <f>A$2*1000/A4</f>
        <v>400</v>
      </c>
      <c r="D4" t="s">
        <v>29</v>
      </c>
      <c r="E4" s="1">
        <v>-4</v>
      </c>
      <c r="F4" s="1">
        <v>175</v>
      </c>
      <c r="G4" s="1">
        <v>11.5</v>
      </c>
      <c r="J4" t="s">
        <v>29</v>
      </c>
      <c r="K4" s="1">
        <v>-12.5</v>
      </c>
      <c r="L4" s="1">
        <v>275</v>
      </c>
      <c r="M4" s="1">
        <v>140</v>
      </c>
      <c r="P4" t="s">
        <v>29</v>
      </c>
      <c r="Q4" s="1">
        <v>-12.5</v>
      </c>
      <c r="R4" s="1">
        <v>275</v>
      </c>
      <c r="S4" s="1">
        <v>140</v>
      </c>
    </row>
    <row r="5" spans="1:20">
      <c r="A5" s="1">
        <v>150</v>
      </c>
      <c r="B5" s="2">
        <f t="shared" ref="B5:B13" si="0">A$2*1000/A5</f>
        <v>266.66666666666669</v>
      </c>
      <c r="D5" t="s">
        <v>8</v>
      </c>
      <c r="H5" s="4">
        <f>F4*G4/1000</f>
        <v>2.0125000000000002</v>
      </c>
      <c r="J5" t="s">
        <v>8</v>
      </c>
      <c r="N5" s="4">
        <f>L4*M4/1000</f>
        <v>38.5</v>
      </c>
      <c r="P5" t="s">
        <v>8</v>
      </c>
      <c r="T5" s="4">
        <f>R4*S4/1000</f>
        <v>38.5</v>
      </c>
    </row>
    <row r="6" spans="1:20">
      <c r="A6" s="1">
        <v>200</v>
      </c>
      <c r="B6" s="2">
        <f t="shared" si="0"/>
        <v>200</v>
      </c>
      <c r="D6" s="15" t="s">
        <v>22</v>
      </c>
      <c r="E6" s="1">
        <v>300</v>
      </c>
      <c r="F6" s="16" t="s">
        <v>23</v>
      </c>
      <c r="J6" t="s">
        <v>9</v>
      </c>
      <c r="K6" s="1">
        <v>2.2999999999999998</v>
      </c>
      <c r="L6" t="s">
        <v>10</v>
      </c>
      <c r="P6" t="s">
        <v>9</v>
      </c>
      <c r="Q6" s="1">
        <v>2.2999999999999998</v>
      </c>
      <c r="R6" t="s">
        <v>10</v>
      </c>
    </row>
    <row r="7" spans="1:20">
      <c r="A7" s="1">
        <v>250</v>
      </c>
      <c r="B7" s="2">
        <f t="shared" si="0"/>
        <v>160</v>
      </c>
      <c r="D7" s="12" t="s">
        <v>18</v>
      </c>
      <c r="F7" s="4">
        <f>(E6-F4+E4)/G4</f>
        <v>10.521739130434783</v>
      </c>
      <c r="G7" s="9"/>
      <c r="H7" s="9"/>
      <c r="J7" s="20" t="s">
        <v>25</v>
      </c>
      <c r="L7" s="10">
        <f>K6*M4</f>
        <v>322</v>
      </c>
      <c r="M7" s="9"/>
      <c r="N7" s="9"/>
      <c r="P7" s="20" t="s">
        <v>25</v>
      </c>
      <c r="R7" s="10">
        <f>Q6*S4</f>
        <v>322</v>
      </c>
      <c r="S7" s="9"/>
      <c r="T7" s="9"/>
    </row>
    <row r="8" spans="1:20">
      <c r="A8" s="1">
        <v>300</v>
      </c>
      <c r="B8" s="2">
        <f t="shared" si="0"/>
        <v>133.33333333333334</v>
      </c>
      <c r="D8" s="12" t="s">
        <v>19</v>
      </c>
      <c r="F8" s="4">
        <f>(E6-F4)*G4/1000</f>
        <v>1.4375</v>
      </c>
      <c r="G8" s="9"/>
      <c r="H8" s="9"/>
      <c r="J8" s="11" t="s">
        <v>23</v>
      </c>
      <c r="L8" s="10">
        <f>L4+L7</f>
        <v>597</v>
      </c>
      <c r="M8" s="9"/>
      <c r="N8" s="9"/>
      <c r="P8" s="11" t="s">
        <v>23</v>
      </c>
      <c r="R8" s="10">
        <f>R3+R7+Q4</f>
        <v>597</v>
      </c>
      <c r="S8" s="9"/>
      <c r="T8" s="9"/>
    </row>
    <row r="9" spans="1:20">
      <c r="A9" s="1">
        <v>350</v>
      </c>
      <c r="B9" s="2">
        <f t="shared" si="0"/>
        <v>114.28571428571429</v>
      </c>
      <c r="D9" t="s">
        <v>20</v>
      </c>
      <c r="E9" s="7"/>
      <c r="F9" s="2">
        <f>-1000*E4/G4</f>
        <v>347.82608695652175</v>
      </c>
      <c r="Q9" s="7" t="s">
        <v>24</v>
      </c>
      <c r="R9" s="2">
        <f>-1000*Q4/S4</f>
        <v>89.285714285714292</v>
      </c>
    </row>
    <row r="10" spans="1:20">
      <c r="A10" s="1">
        <v>400</v>
      </c>
      <c r="B10" s="2">
        <f t="shared" si="0"/>
        <v>100</v>
      </c>
      <c r="D10" s="13" t="s">
        <v>14</v>
      </c>
      <c r="F10" s="14">
        <f>-E4*G4/1000</f>
        <v>4.5999999999999999E-2</v>
      </c>
      <c r="Q10" s="7" t="s">
        <v>14</v>
      </c>
      <c r="R10" s="3">
        <f>-Q4*S4/1000</f>
        <v>1.75</v>
      </c>
    </row>
    <row r="11" spans="1:20">
      <c r="A11" s="1">
        <v>500</v>
      </c>
      <c r="B11" s="2">
        <f t="shared" si="0"/>
        <v>80</v>
      </c>
      <c r="D11" s="13"/>
      <c r="Q11" s="7"/>
    </row>
    <row r="12" spans="1:20">
      <c r="A12" s="1">
        <v>600</v>
      </c>
      <c r="B12" s="2">
        <f t="shared" si="0"/>
        <v>66.666666666666671</v>
      </c>
      <c r="D12" t="s">
        <v>21</v>
      </c>
      <c r="E12" s="1">
        <v>2</v>
      </c>
      <c r="J12" t="s">
        <v>12</v>
      </c>
      <c r="K12" s="1">
        <v>7.5</v>
      </c>
      <c r="P12" t="s">
        <v>12</v>
      </c>
      <c r="Q12" s="1">
        <v>7.5</v>
      </c>
    </row>
    <row r="13" spans="1:20">
      <c r="A13" s="1">
        <v>800</v>
      </c>
      <c r="B13" s="2">
        <f t="shared" si="0"/>
        <v>50</v>
      </c>
      <c r="D13" t="s">
        <v>4</v>
      </c>
      <c r="E13" s="3">
        <f>E4+E12</f>
        <v>-2</v>
      </c>
      <c r="F13" s="1">
        <v>150</v>
      </c>
      <c r="G13" s="1">
        <v>13</v>
      </c>
      <c r="J13" t="s">
        <v>4</v>
      </c>
      <c r="K13" s="3">
        <f>K4+K12</f>
        <v>-5</v>
      </c>
      <c r="L13" s="1">
        <v>140</v>
      </c>
      <c r="M13" s="1">
        <v>200</v>
      </c>
      <c r="P13" t="s">
        <v>4</v>
      </c>
      <c r="Q13" s="3">
        <f>Q4+Q12</f>
        <v>-5</v>
      </c>
      <c r="R13" s="1">
        <v>140</v>
      </c>
      <c r="S13" s="1">
        <v>200</v>
      </c>
    </row>
    <row r="14" spans="1:20">
      <c r="B14" s="8"/>
      <c r="E14" s="3">
        <f>E4-E12</f>
        <v>-6</v>
      </c>
      <c r="F14" s="1">
        <v>195</v>
      </c>
      <c r="G14" s="1">
        <v>9</v>
      </c>
      <c r="J14" t="s">
        <v>5</v>
      </c>
      <c r="K14" s="3">
        <f>K4-K12</f>
        <v>-20</v>
      </c>
      <c r="L14" s="1">
        <v>425</v>
      </c>
      <c r="M14" s="1">
        <v>75</v>
      </c>
      <c r="P14" t="s">
        <v>5</v>
      </c>
      <c r="Q14" s="3">
        <f>Q4-Q12</f>
        <v>-20</v>
      </c>
      <c r="R14" s="1">
        <v>425</v>
      </c>
      <c r="S14" s="1">
        <v>75</v>
      </c>
    </row>
    <row r="15" spans="1:20">
      <c r="E15" s="7" t="s">
        <v>7</v>
      </c>
      <c r="F15" s="4">
        <f>(((F13+F14)/2)-F4)*100/(F13-F14)</f>
        <v>5.5555555555555554</v>
      </c>
      <c r="G15" s="4">
        <f>(((G13+G14)/2)-G4)*100/(G13-G14)</f>
        <v>-12.5</v>
      </c>
      <c r="K15" s="7" t="s">
        <v>7</v>
      </c>
      <c r="L15" s="4">
        <f>(((L13+L14)/2)-L4)*100/(L13-L14)</f>
        <v>-2.6315789473684212</v>
      </c>
      <c r="M15" s="4">
        <f>(((M13+M14)/2)-M4)*100/(M13-M14)</f>
        <v>-2</v>
      </c>
      <c r="Q15" s="7" t="s">
        <v>7</v>
      </c>
      <c r="R15" s="4">
        <f>(((R13+R14)/2)-R4)*100/(R13-R14)</f>
        <v>-2.6315789473684212</v>
      </c>
      <c r="S15" s="4">
        <f>(((S13+S14)/2)-S4)*100/(S13-S14)</f>
        <v>-2</v>
      </c>
    </row>
    <row r="16" spans="1:20">
      <c r="A16" s="1" t="s">
        <v>26</v>
      </c>
      <c r="B16" s="1"/>
      <c r="E16" s="5"/>
      <c r="K16" s="5" t="s">
        <v>13</v>
      </c>
      <c r="N16" s="6">
        <f>(((L14-L13) *(M13-M14))/1000)/8</f>
        <v>4.453125</v>
      </c>
      <c r="Q16" s="5" t="s">
        <v>13</v>
      </c>
      <c r="T16" s="6">
        <f>(((R14-R13) *(S13-S14))/1000)/8</f>
        <v>4.453125</v>
      </c>
    </row>
    <row r="17" spans="1:20">
      <c r="A17" s="21" t="s">
        <v>27</v>
      </c>
      <c r="B17" s="22"/>
      <c r="E17" s="5"/>
      <c r="K17" s="5" t="s">
        <v>11</v>
      </c>
      <c r="N17" s="6">
        <f>N16*2</f>
        <v>8.90625</v>
      </c>
      <c r="Q17" s="5" t="s">
        <v>11</v>
      </c>
      <c r="T17" s="6">
        <f>T16*2</f>
        <v>8.90625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S2" sqref="S2"/>
    </sheetView>
  </sheetViews>
  <sheetFormatPr defaultRowHeight="14.4"/>
  <cols>
    <col min="1" max="1" width="3.6640625" customWidth="1"/>
    <col min="2" max="2" width="7.5546875" customWidth="1"/>
    <col min="3" max="3" width="5.6640625" customWidth="1"/>
    <col min="4" max="4" width="6.5546875" customWidth="1"/>
    <col min="5" max="6" width="5.6640625" customWidth="1"/>
    <col min="7" max="7" width="3.6640625" customWidth="1"/>
    <col min="8" max="8" width="7.5546875" customWidth="1"/>
    <col min="9" max="9" width="5.6640625" customWidth="1"/>
    <col min="10" max="10" width="6.6640625" customWidth="1"/>
    <col min="11" max="12" width="5.6640625" customWidth="1"/>
    <col min="13" max="13" width="3.6640625" customWidth="1"/>
    <col min="14" max="14" width="7.5546875" customWidth="1"/>
    <col min="15" max="15" width="5.6640625" customWidth="1"/>
    <col min="16" max="16" width="6.6640625" customWidth="1"/>
    <col min="17" max="18" width="5.6640625" customWidth="1"/>
  </cols>
  <sheetData>
    <row r="1" spans="1:18">
      <c r="B1" s="19" t="s">
        <v>33</v>
      </c>
      <c r="H1" s="19" t="s">
        <v>32</v>
      </c>
      <c r="N1" s="19" t="s">
        <v>32</v>
      </c>
    </row>
    <row r="2" spans="1:18">
      <c r="A2" s="17"/>
      <c r="B2" s="17"/>
      <c r="C2" s="17" t="s">
        <v>3</v>
      </c>
      <c r="D2" s="18" t="s">
        <v>22</v>
      </c>
      <c r="E2" s="17" t="s">
        <v>2</v>
      </c>
      <c r="F2" s="17"/>
      <c r="G2" s="17"/>
      <c r="H2" s="17"/>
      <c r="I2" s="17" t="s">
        <v>3</v>
      </c>
      <c r="J2" s="18" t="s">
        <v>22</v>
      </c>
      <c r="K2" s="17" t="s">
        <v>2</v>
      </c>
      <c r="M2" s="17"/>
      <c r="N2" s="17"/>
      <c r="O2" s="17" t="s">
        <v>3</v>
      </c>
      <c r="P2" s="18" t="s">
        <v>22</v>
      </c>
      <c r="Q2" s="17" t="s">
        <v>2</v>
      </c>
    </row>
    <row r="3" spans="1:18">
      <c r="A3" s="17"/>
      <c r="B3" s="17"/>
      <c r="C3" s="17"/>
      <c r="D3" s="18"/>
      <c r="E3" s="17"/>
      <c r="F3" s="17"/>
      <c r="G3" s="17"/>
      <c r="H3" s="18" t="s">
        <v>30</v>
      </c>
      <c r="I3" s="17"/>
      <c r="J3" s="10">
        <f>J4-I4</f>
        <v>287.5</v>
      </c>
      <c r="K3" s="17"/>
      <c r="M3" s="17"/>
      <c r="N3" s="18" t="s">
        <v>30</v>
      </c>
      <c r="O3" s="17"/>
      <c r="P3" s="10">
        <f>P4-O4</f>
        <v>287.5</v>
      </c>
      <c r="Q3" s="17"/>
    </row>
    <row r="4" spans="1:18">
      <c r="B4" t="s">
        <v>6</v>
      </c>
      <c r="C4" s="1">
        <v>-12.5</v>
      </c>
      <c r="D4" s="1">
        <v>275</v>
      </c>
      <c r="E4" s="1">
        <v>140</v>
      </c>
      <c r="H4" t="s">
        <v>6</v>
      </c>
      <c r="I4" s="1">
        <v>-12.5</v>
      </c>
      <c r="J4" s="1">
        <v>275</v>
      </c>
      <c r="K4" s="1">
        <v>140</v>
      </c>
      <c r="N4" t="s">
        <v>6</v>
      </c>
      <c r="O4" s="1">
        <v>-12.5</v>
      </c>
      <c r="P4" s="1">
        <v>275</v>
      </c>
      <c r="Q4" s="1">
        <v>140</v>
      </c>
    </row>
    <row r="5" spans="1:18">
      <c r="B5" t="s">
        <v>8</v>
      </c>
      <c r="F5" s="4">
        <f>D4*E4/1000</f>
        <v>38.5</v>
      </c>
      <c r="H5" t="s">
        <v>8</v>
      </c>
      <c r="L5" s="4">
        <f>J4*K4/1000</f>
        <v>38.5</v>
      </c>
      <c r="N5" t="s">
        <v>8</v>
      </c>
      <c r="R5" s="4">
        <f>P4*Q4/1000</f>
        <v>38.5</v>
      </c>
    </row>
    <row r="6" spans="1:18">
      <c r="B6" t="s">
        <v>9</v>
      </c>
      <c r="C6" s="1">
        <v>2.2999999999999998</v>
      </c>
      <c r="D6" t="s">
        <v>10</v>
      </c>
      <c r="H6" t="s">
        <v>9</v>
      </c>
      <c r="I6" s="1">
        <v>2.2999999999999998</v>
      </c>
      <c r="J6" t="s">
        <v>10</v>
      </c>
      <c r="N6" t="s">
        <v>9</v>
      </c>
      <c r="O6" s="1">
        <v>2.2999999999999998</v>
      </c>
      <c r="P6" t="s">
        <v>10</v>
      </c>
    </row>
    <row r="7" spans="1:18">
      <c r="B7" s="20" t="s">
        <v>25</v>
      </c>
      <c r="D7" s="10">
        <f>C6*E4</f>
        <v>322</v>
      </c>
      <c r="E7" s="9"/>
      <c r="F7" s="9"/>
      <c r="H7" s="20" t="s">
        <v>25</v>
      </c>
      <c r="J7" s="10">
        <f>I6*K4</f>
        <v>322</v>
      </c>
      <c r="K7" s="9"/>
      <c r="L7" s="9"/>
      <c r="N7" s="20" t="s">
        <v>25</v>
      </c>
      <c r="P7" s="10">
        <f>O6*Q4</f>
        <v>322</v>
      </c>
      <c r="Q7" s="9"/>
      <c r="R7" s="9"/>
    </row>
    <row r="8" spans="1:18">
      <c r="B8" s="11" t="s">
        <v>23</v>
      </c>
      <c r="D8" s="10">
        <f>D4+D7</f>
        <v>597</v>
      </c>
      <c r="E8" s="9"/>
      <c r="F8" s="9"/>
      <c r="H8" s="11" t="s">
        <v>23</v>
      </c>
      <c r="J8" s="10">
        <f>J3+J7+I4</f>
        <v>597</v>
      </c>
      <c r="K8" s="9"/>
      <c r="L8" s="9"/>
      <c r="N8" s="11" t="s">
        <v>23</v>
      </c>
      <c r="P8" s="10">
        <f>P3+P7+O4</f>
        <v>597</v>
      </c>
      <c r="Q8" s="9"/>
      <c r="R8" s="9"/>
    </row>
    <row r="9" spans="1:18">
      <c r="I9" s="7" t="s">
        <v>24</v>
      </c>
      <c r="J9" s="2">
        <f>-1000*I4/K4</f>
        <v>89.285714285714292</v>
      </c>
      <c r="O9" s="7" t="s">
        <v>24</v>
      </c>
      <c r="P9" s="2">
        <f>-1000*O4/Q4</f>
        <v>89.285714285714292</v>
      </c>
    </row>
    <row r="10" spans="1:18">
      <c r="I10" s="7" t="s">
        <v>14</v>
      </c>
      <c r="J10" s="3">
        <f>-I4*K4/1000</f>
        <v>1.75</v>
      </c>
      <c r="O10" s="7" t="s">
        <v>14</v>
      </c>
      <c r="P10" s="3">
        <f>-O4*Q4/1000</f>
        <v>1.75</v>
      </c>
    </row>
    <row r="12" spans="1:18">
      <c r="B12" t="s">
        <v>12</v>
      </c>
      <c r="C12" s="1">
        <v>7.5</v>
      </c>
      <c r="H12" t="s">
        <v>12</v>
      </c>
      <c r="I12" s="1">
        <v>7.5</v>
      </c>
      <c r="N12" t="s">
        <v>12</v>
      </c>
      <c r="O12" s="1">
        <v>12.5</v>
      </c>
    </row>
    <row r="13" spans="1:18">
      <c r="B13" t="s">
        <v>4</v>
      </c>
      <c r="C13" s="3">
        <f>C4+C12</f>
        <v>-5</v>
      </c>
      <c r="D13" s="1">
        <v>140</v>
      </c>
      <c r="E13" s="1">
        <v>200</v>
      </c>
      <c r="H13" t="s">
        <v>4</v>
      </c>
      <c r="I13" s="3">
        <f>I4+I12</f>
        <v>-5</v>
      </c>
      <c r="J13" s="1">
        <v>140</v>
      </c>
      <c r="K13" s="1">
        <v>200</v>
      </c>
      <c r="N13" t="s">
        <v>4</v>
      </c>
      <c r="O13" s="3">
        <f>O4+O12</f>
        <v>0</v>
      </c>
      <c r="P13" s="1">
        <v>70</v>
      </c>
      <c r="Q13" s="1">
        <v>230</v>
      </c>
    </row>
    <row r="14" spans="1:18">
      <c r="B14" t="s">
        <v>5</v>
      </c>
      <c r="C14" s="3">
        <f>C4-C12</f>
        <v>-20</v>
      </c>
      <c r="D14" s="1">
        <v>425</v>
      </c>
      <c r="E14" s="1">
        <v>75</v>
      </c>
      <c r="H14" t="s">
        <v>5</v>
      </c>
      <c r="I14" s="3">
        <f>I4-I12</f>
        <v>-20</v>
      </c>
      <c r="J14" s="1">
        <v>425</v>
      </c>
      <c r="K14" s="1">
        <v>75</v>
      </c>
      <c r="N14" t="s">
        <v>5</v>
      </c>
      <c r="O14" s="3">
        <f>O4-O12</f>
        <v>-25</v>
      </c>
      <c r="P14" s="1">
        <v>500</v>
      </c>
      <c r="Q14" s="1">
        <v>35</v>
      </c>
    </row>
    <row r="15" spans="1:18">
      <c r="C15" s="7" t="s">
        <v>7</v>
      </c>
      <c r="D15" s="4">
        <f>(((D13+D14)/2)-D4)*100/(D13-D14)</f>
        <v>-2.6315789473684212</v>
      </c>
      <c r="E15" s="4">
        <f>(((E13+E14)/2)-E4)*100/(E13-E14)</f>
        <v>-2</v>
      </c>
      <c r="I15" s="7" t="s">
        <v>7</v>
      </c>
      <c r="J15" s="4">
        <f>(((J13+J14)/2)-J4)*100/(J13-J14)</f>
        <v>-2.6315789473684212</v>
      </c>
      <c r="K15" s="4">
        <f>(((K13+K14)/2)-K4)*100/(K13-K14)</f>
        <v>-2</v>
      </c>
      <c r="O15" s="7" t="s">
        <v>7</v>
      </c>
      <c r="P15" s="4">
        <f>(((P13+P14)/2)-P4)*100/(P13-P14)</f>
        <v>-2.3255813953488373</v>
      </c>
      <c r="Q15" s="4">
        <f>(((Q13+Q14)/2)-Q4)*100/(Q13-Q14)</f>
        <v>-3.8461538461538463</v>
      </c>
    </row>
    <row r="16" spans="1:18">
      <c r="C16" s="5" t="s">
        <v>13</v>
      </c>
      <c r="F16" s="6">
        <f>(((D14-D13) *(E13-E14))/1000)/8</f>
        <v>4.453125</v>
      </c>
      <c r="I16" s="5" t="s">
        <v>13</v>
      </c>
      <c r="L16" s="6">
        <f>(((J14-J13) *(K13-K14))/1000)/8</f>
        <v>4.453125</v>
      </c>
      <c r="O16" s="5" t="s">
        <v>13</v>
      </c>
      <c r="R16" s="6">
        <f>(((P14-P13) *(Q13-Q14))/1000)/8</f>
        <v>10.481249999999999</v>
      </c>
    </row>
    <row r="17" spans="3:18">
      <c r="C17" s="5" t="s">
        <v>11</v>
      </c>
      <c r="F17" s="6">
        <f>F16*2</f>
        <v>8.90625</v>
      </c>
      <c r="I17" s="5" t="s">
        <v>11</v>
      </c>
      <c r="L17" s="6">
        <f>L16*2</f>
        <v>8.90625</v>
      </c>
      <c r="O17" s="5" t="s">
        <v>11</v>
      </c>
      <c r="R17" s="6">
        <f>R16*2</f>
        <v>20.962499999999999</v>
      </c>
    </row>
  </sheetData>
  <pageMargins left="0.51181102362204722" right="0.51181102362204722" top="0.74803149606299213" bottom="0.74803149606299213" header="0.31496062992125984" footer="0.31496062992125984"/>
  <pageSetup paperSize="9" scale="90"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Y9" sqref="Y9"/>
    </sheetView>
  </sheetViews>
  <sheetFormatPr defaultRowHeight="14.4"/>
  <cols>
    <col min="1" max="1" width="3.6640625" customWidth="1"/>
    <col min="2" max="2" width="7.5546875" customWidth="1"/>
    <col min="3" max="3" width="5.6640625" customWidth="1"/>
    <col min="4" max="4" width="6.5546875" customWidth="1"/>
    <col min="5" max="6" width="5.6640625" customWidth="1"/>
    <col min="7" max="7" width="3.6640625" customWidth="1"/>
    <col min="8" max="8" width="7.5546875" customWidth="1"/>
    <col min="9" max="9" width="5.6640625" customWidth="1"/>
    <col min="10" max="10" width="6.5546875" customWidth="1"/>
    <col min="11" max="12" width="5.6640625" customWidth="1"/>
    <col min="13" max="13" width="3.6640625" customWidth="1"/>
    <col min="14" max="14" width="7.5546875" customWidth="1"/>
    <col min="15" max="15" width="5.6640625" customWidth="1"/>
    <col min="16" max="16" width="6.5546875" customWidth="1"/>
    <col min="17" max="18" width="5.6640625" customWidth="1"/>
    <col min="19" max="19" width="3.6640625" customWidth="1"/>
    <col min="20" max="20" width="7.5546875" customWidth="1"/>
    <col min="21" max="21" width="5.6640625" customWidth="1"/>
    <col min="22" max="22" width="6.5546875" customWidth="1"/>
    <col min="23" max="24" width="5.6640625" customWidth="1"/>
  </cols>
  <sheetData>
    <row r="1" spans="1:24">
      <c r="B1" s="19" t="s">
        <v>34</v>
      </c>
      <c r="H1" s="19" t="s">
        <v>35</v>
      </c>
      <c r="N1" s="19" t="s">
        <v>36</v>
      </c>
      <c r="T1" s="19" t="s">
        <v>37</v>
      </c>
    </row>
    <row r="2" spans="1:24">
      <c r="A2" s="17"/>
      <c r="B2" s="17"/>
      <c r="C2" s="17" t="s">
        <v>3</v>
      </c>
      <c r="D2" s="18" t="s">
        <v>22</v>
      </c>
      <c r="E2" s="17" t="s">
        <v>2</v>
      </c>
      <c r="F2" s="17"/>
      <c r="G2" s="17"/>
      <c r="H2" s="17"/>
      <c r="I2" s="17" t="s">
        <v>3</v>
      </c>
      <c r="J2" s="18" t="s">
        <v>22</v>
      </c>
      <c r="K2" s="17" t="s">
        <v>2</v>
      </c>
      <c r="L2" s="17"/>
      <c r="M2" s="17"/>
      <c r="N2" s="17"/>
      <c r="O2" s="17" t="s">
        <v>3</v>
      </c>
      <c r="P2" s="18" t="s">
        <v>22</v>
      </c>
      <c r="Q2" s="17" t="s">
        <v>2</v>
      </c>
      <c r="R2" s="17"/>
      <c r="S2" s="17"/>
      <c r="T2" s="17"/>
      <c r="U2" s="17" t="s">
        <v>3</v>
      </c>
      <c r="V2" s="18" t="s">
        <v>22</v>
      </c>
      <c r="W2" s="17" t="s">
        <v>2</v>
      </c>
      <c r="X2" s="17"/>
    </row>
    <row r="3" spans="1:24">
      <c r="B3" s="11" t="s">
        <v>28</v>
      </c>
      <c r="C3" s="17"/>
      <c r="D3" s="10">
        <f>D4-C4</f>
        <v>370</v>
      </c>
      <c r="E3" s="17"/>
      <c r="F3" s="17"/>
      <c r="G3" s="17"/>
      <c r="H3" s="11" t="s">
        <v>28</v>
      </c>
      <c r="I3" s="17"/>
      <c r="J3" s="10">
        <f>J4-I4</f>
        <v>495</v>
      </c>
      <c r="K3" s="17"/>
      <c r="L3" s="17"/>
      <c r="M3" s="17"/>
      <c r="N3" s="11" t="s">
        <v>28</v>
      </c>
      <c r="O3" s="17"/>
      <c r="P3" s="10">
        <f>P4-O4</f>
        <v>535</v>
      </c>
      <c r="R3" s="17"/>
      <c r="S3" s="17"/>
      <c r="T3" s="11" t="s">
        <v>28</v>
      </c>
      <c r="U3" s="17"/>
      <c r="V3" s="10">
        <f>V4-U4</f>
        <v>540</v>
      </c>
      <c r="X3" s="17"/>
    </row>
    <row r="4" spans="1:24">
      <c r="B4" t="s">
        <v>6</v>
      </c>
      <c r="C4" s="1">
        <v>-20</v>
      </c>
      <c r="D4" s="1">
        <v>350</v>
      </c>
      <c r="E4" s="1">
        <v>95</v>
      </c>
      <c r="H4" t="s">
        <v>6</v>
      </c>
      <c r="I4" s="1">
        <v>-35</v>
      </c>
      <c r="J4" s="1">
        <v>460</v>
      </c>
      <c r="K4" s="1">
        <v>75</v>
      </c>
      <c r="N4" t="s">
        <v>6</v>
      </c>
      <c r="O4" s="1">
        <v>-40</v>
      </c>
      <c r="P4" s="1">
        <v>495</v>
      </c>
      <c r="Q4" s="1">
        <v>70</v>
      </c>
      <c r="T4" t="s">
        <v>6</v>
      </c>
      <c r="U4" s="1">
        <v>-40</v>
      </c>
      <c r="V4" s="1">
        <v>500</v>
      </c>
      <c r="W4" s="1">
        <v>75</v>
      </c>
    </row>
    <row r="5" spans="1:24">
      <c r="B5" t="s">
        <v>8</v>
      </c>
      <c r="F5" s="4">
        <f>D4*E4/1000</f>
        <v>33.25</v>
      </c>
      <c r="H5" t="s">
        <v>8</v>
      </c>
      <c r="L5" s="4">
        <f>J4*K4/1000</f>
        <v>34.5</v>
      </c>
      <c r="N5" t="s">
        <v>8</v>
      </c>
      <c r="R5" s="4">
        <f>P4*Q4/1000</f>
        <v>34.65</v>
      </c>
      <c r="T5" t="s">
        <v>8</v>
      </c>
      <c r="X5" s="4">
        <f>V4*W4/1000</f>
        <v>37.5</v>
      </c>
    </row>
    <row r="6" spans="1:24">
      <c r="B6" t="s">
        <v>9</v>
      </c>
      <c r="C6" s="1">
        <v>2.5</v>
      </c>
      <c r="D6" t="s">
        <v>10</v>
      </c>
      <c r="H6" t="s">
        <v>9</v>
      </c>
      <c r="I6" s="1">
        <v>3.5</v>
      </c>
      <c r="J6" t="s">
        <v>10</v>
      </c>
      <c r="N6" t="s">
        <v>9</v>
      </c>
      <c r="O6" s="1">
        <v>5</v>
      </c>
      <c r="P6" t="s">
        <v>10</v>
      </c>
      <c r="T6" t="s">
        <v>9</v>
      </c>
      <c r="U6" s="1">
        <v>6</v>
      </c>
      <c r="V6" t="s">
        <v>10</v>
      </c>
    </row>
    <row r="7" spans="1:24">
      <c r="B7" s="20" t="s">
        <v>25</v>
      </c>
      <c r="D7" s="10">
        <f>C6*E4</f>
        <v>237.5</v>
      </c>
      <c r="E7" s="9"/>
      <c r="F7" s="9"/>
      <c r="H7" s="20" t="s">
        <v>25</v>
      </c>
      <c r="J7" s="10">
        <f>I6*K4</f>
        <v>262.5</v>
      </c>
      <c r="K7" s="9"/>
      <c r="L7" s="9"/>
      <c r="N7" s="20" t="s">
        <v>25</v>
      </c>
      <c r="P7" s="10">
        <f>O6*Q4</f>
        <v>350</v>
      </c>
      <c r="Q7" s="9"/>
      <c r="R7" s="9"/>
      <c r="T7" s="20" t="s">
        <v>25</v>
      </c>
      <c r="V7" s="10">
        <f>U6*W4</f>
        <v>450</v>
      </c>
      <c r="W7" s="9"/>
      <c r="X7" s="9"/>
    </row>
    <row r="8" spans="1:24">
      <c r="B8" s="11" t="s">
        <v>23</v>
      </c>
      <c r="D8" s="10">
        <f>D4+D7</f>
        <v>587.5</v>
      </c>
      <c r="E8" s="9"/>
      <c r="F8" s="9"/>
      <c r="H8" s="11" t="s">
        <v>23</v>
      </c>
      <c r="J8" s="10">
        <f>J4+J7</f>
        <v>722.5</v>
      </c>
      <c r="K8" s="9"/>
      <c r="L8" s="9"/>
      <c r="N8" s="11" t="s">
        <v>23</v>
      </c>
      <c r="P8" s="10">
        <f>P4+P7</f>
        <v>845</v>
      </c>
      <c r="Q8" s="9"/>
      <c r="R8" s="9"/>
      <c r="T8" s="11" t="s">
        <v>23</v>
      </c>
      <c r="V8" s="10">
        <f>V4+V7</f>
        <v>950</v>
      </c>
      <c r="W8" s="9"/>
      <c r="X8" s="9"/>
    </row>
    <row r="9" spans="1:24">
      <c r="C9" s="7" t="s">
        <v>24</v>
      </c>
      <c r="D9" s="2">
        <f>-1000*C4/E4</f>
        <v>210.52631578947367</v>
      </c>
      <c r="I9" s="7" t="s">
        <v>24</v>
      </c>
      <c r="J9" s="2">
        <f>-1000*I4/K4</f>
        <v>466.66666666666669</v>
      </c>
      <c r="O9" s="7" t="s">
        <v>24</v>
      </c>
      <c r="P9" s="2">
        <f>-1000*O4/Q4</f>
        <v>571.42857142857144</v>
      </c>
      <c r="U9" s="7" t="s">
        <v>24</v>
      </c>
      <c r="V9" s="2">
        <f>-1000*U4/W4</f>
        <v>533.33333333333337</v>
      </c>
    </row>
    <row r="10" spans="1:24">
      <c r="C10" s="7" t="s">
        <v>14</v>
      </c>
      <c r="D10" s="4">
        <f>-C4*E4/1000</f>
        <v>1.9</v>
      </c>
      <c r="I10" s="7" t="s">
        <v>14</v>
      </c>
      <c r="J10" s="4">
        <f>-I4*K4/1000</f>
        <v>2.625</v>
      </c>
      <c r="O10" s="7" t="s">
        <v>14</v>
      </c>
      <c r="P10" s="3">
        <f>-O4*Q4/1000</f>
        <v>2.8</v>
      </c>
      <c r="U10" s="7" t="s">
        <v>14</v>
      </c>
      <c r="V10" s="3">
        <f>-U4*W4/1000</f>
        <v>3</v>
      </c>
    </row>
    <row r="12" spans="1:24">
      <c r="B12" t="s">
        <v>12</v>
      </c>
      <c r="C12" s="1">
        <v>20</v>
      </c>
      <c r="H12" t="s">
        <v>12</v>
      </c>
      <c r="I12" s="1">
        <v>35</v>
      </c>
      <c r="N12" t="s">
        <v>12</v>
      </c>
      <c r="O12" s="1">
        <v>40</v>
      </c>
      <c r="T12" t="s">
        <v>12</v>
      </c>
      <c r="U12" s="1">
        <v>40</v>
      </c>
    </row>
    <row r="13" spans="1:24">
      <c r="B13" t="s">
        <v>4</v>
      </c>
      <c r="C13" s="3">
        <f>C4+C12</f>
        <v>0</v>
      </c>
      <c r="D13" s="1">
        <v>210</v>
      </c>
      <c r="E13" s="1">
        <v>150</v>
      </c>
      <c r="H13" t="s">
        <v>4</v>
      </c>
      <c r="I13" s="3">
        <f>I4+I12</f>
        <v>0</v>
      </c>
      <c r="J13" s="1">
        <v>210</v>
      </c>
      <c r="K13" s="1">
        <v>140</v>
      </c>
      <c r="N13" t="s">
        <v>4</v>
      </c>
      <c r="O13" s="3">
        <f>O4+O12</f>
        <v>0</v>
      </c>
      <c r="P13" s="1">
        <v>200</v>
      </c>
      <c r="Q13" s="1">
        <v>130</v>
      </c>
      <c r="T13" t="s">
        <v>4</v>
      </c>
      <c r="U13" s="3">
        <f>U4+U12</f>
        <v>0</v>
      </c>
      <c r="V13" s="1">
        <v>200</v>
      </c>
      <c r="W13" s="1">
        <v>125</v>
      </c>
    </row>
    <row r="14" spans="1:24">
      <c r="B14" t="s">
        <v>5</v>
      </c>
      <c r="C14" s="3">
        <f>C4-C12</f>
        <v>-40</v>
      </c>
      <c r="D14" s="1">
        <v>470</v>
      </c>
      <c r="E14" s="1">
        <v>50</v>
      </c>
      <c r="H14" t="s">
        <v>5</v>
      </c>
      <c r="I14" s="3">
        <f>I4-I12</f>
        <v>-70</v>
      </c>
      <c r="J14" s="1">
        <v>650</v>
      </c>
      <c r="K14" s="1">
        <v>20</v>
      </c>
      <c r="N14" t="s">
        <v>5</v>
      </c>
      <c r="O14" s="3">
        <f>O4-O12</f>
        <v>-80</v>
      </c>
      <c r="P14" s="1">
        <v>710</v>
      </c>
      <c r="Q14" s="1">
        <v>25</v>
      </c>
      <c r="T14" t="s">
        <v>5</v>
      </c>
      <c r="U14" s="3">
        <f>U4-U12</f>
        <v>-80</v>
      </c>
      <c r="V14" s="1">
        <v>725</v>
      </c>
      <c r="W14" s="1">
        <v>35</v>
      </c>
    </row>
    <row r="15" spans="1:24">
      <c r="C15" s="7" t="s">
        <v>7</v>
      </c>
      <c r="D15" s="4">
        <f t="shared" ref="D15:E15" si="0">(((D13+D14)/2)-D4)*100/(D13-D14)</f>
        <v>3.8461538461538463</v>
      </c>
      <c r="E15" s="4">
        <f t="shared" si="0"/>
        <v>5</v>
      </c>
      <c r="I15" s="7" t="s">
        <v>7</v>
      </c>
      <c r="J15" s="4">
        <f t="shared" ref="J15:K15" si="1">(((J13+J14)/2)-J4)*100/(J13-J14)</f>
        <v>6.8181818181818183</v>
      </c>
      <c r="K15" s="4">
        <f t="shared" si="1"/>
        <v>4.166666666666667</v>
      </c>
      <c r="O15" s="7" t="s">
        <v>7</v>
      </c>
      <c r="P15" s="4">
        <f t="shared" ref="P15:Q15" si="2">(((P13+P14)/2)-P4)*100/(P13-P14)</f>
        <v>7.8431372549019605</v>
      </c>
      <c r="Q15" s="4">
        <f t="shared" si="2"/>
        <v>7.1428571428571432</v>
      </c>
      <c r="U15" s="7" t="s">
        <v>7</v>
      </c>
      <c r="V15" s="4">
        <f t="shared" ref="V15:W15" si="3">(((V13+V14)/2)-V4)*100/(V13-V14)</f>
        <v>7.1428571428571432</v>
      </c>
      <c r="W15" s="4">
        <f t="shared" si="3"/>
        <v>5.5555555555555554</v>
      </c>
    </row>
    <row r="16" spans="1:24">
      <c r="C16" s="5" t="s">
        <v>13</v>
      </c>
      <c r="F16" s="6">
        <f>(((D14-D13) *(E13-E14))/1000)/8</f>
        <v>3.25</v>
      </c>
      <c r="I16" s="5" t="s">
        <v>13</v>
      </c>
      <c r="L16" s="6">
        <f>(((J14-J13) *(K13-K14))/1000)/8</f>
        <v>6.6</v>
      </c>
      <c r="O16" s="5" t="s">
        <v>13</v>
      </c>
      <c r="R16" s="6">
        <f>(((P14-P13) *(Q13-Q14))/1000)/8</f>
        <v>6.6937499999999996</v>
      </c>
      <c r="U16" s="5" t="s">
        <v>13</v>
      </c>
      <c r="X16" s="6">
        <f>(((V14-V13) *(W13-W14))/1000)/8</f>
        <v>5.90625</v>
      </c>
    </row>
    <row r="17" spans="3:24">
      <c r="C17" s="5" t="s">
        <v>11</v>
      </c>
      <c r="F17" s="6">
        <f>F16*2</f>
        <v>6.5</v>
      </c>
      <c r="I17" s="5" t="s">
        <v>11</v>
      </c>
      <c r="L17" s="6">
        <f>L16*2</f>
        <v>13.2</v>
      </c>
      <c r="O17" s="5" t="s">
        <v>11</v>
      </c>
      <c r="R17" s="6">
        <f>R16*2</f>
        <v>13.387499999999999</v>
      </c>
      <c r="U17" s="5" t="s">
        <v>11</v>
      </c>
      <c r="X17" s="6">
        <f>X16*2</f>
        <v>11.8125</v>
      </c>
    </row>
  </sheetData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Q8" sqref="Q8"/>
    </sheetView>
  </sheetViews>
  <sheetFormatPr defaultRowHeight="14.4"/>
  <cols>
    <col min="1" max="1" width="3.6640625" customWidth="1"/>
    <col min="2" max="2" width="7.5546875" customWidth="1"/>
    <col min="3" max="3" width="5.6640625" customWidth="1"/>
    <col min="4" max="4" width="6.5546875" customWidth="1"/>
    <col min="5" max="6" width="5.6640625" customWidth="1"/>
    <col min="7" max="7" width="3.6640625" customWidth="1"/>
    <col min="8" max="8" width="7.5546875" customWidth="1"/>
    <col min="9" max="9" width="5.6640625" customWidth="1"/>
    <col min="10" max="10" width="6.6640625" customWidth="1"/>
    <col min="11" max="12" width="5.6640625" customWidth="1"/>
  </cols>
  <sheetData>
    <row r="1" spans="1:12">
      <c r="B1" s="19" t="s">
        <v>31</v>
      </c>
      <c r="H1" s="19" t="s">
        <v>31</v>
      </c>
    </row>
    <row r="2" spans="1:12">
      <c r="A2" s="17"/>
      <c r="B2" s="17"/>
      <c r="C2" s="17" t="s">
        <v>3</v>
      </c>
      <c r="D2" s="18" t="s">
        <v>22</v>
      </c>
      <c r="E2" s="17" t="s">
        <v>2</v>
      </c>
      <c r="F2" s="17"/>
      <c r="G2" s="17"/>
      <c r="H2" s="17"/>
      <c r="I2" s="17" t="s">
        <v>3</v>
      </c>
      <c r="J2" s="18" t="s">
        <v>22</v>
      </c>
      <c r="K2" s="17" t="s">
        <v>2</v>
      </c>
      <c r="L2" s="17"/>
    </row>
    <row r="3" spans="1:12">
      <c r="B3" s="11" t="s">
        <v>28</v>
      </c>
      <c r="C3" s="17"/>
      <c r="D3" s="10">
        <f>D4-C4</f>
        <v>225</v>
      </c>
      <c r="F3" s="17"/>
      <c r="G3" s="17"/>
      <c r="H3" s="11" t="s">
        <v>28</v>
      </c>
      <c r="I3" s="17"/>
      <c r="J3" s="10">
        <f>J4-I4</f>
        <v>225</v>
      </c>
      <c r="K3" s="17"/>
      <c r="L3" s="17"/>
    </row>
    <row r="4" spans="1:12">
      <c r="B4" t="s">
        <v>6</v>
      </c>
      <c r="C4" s="1">
        <v>0</v>
      </c>
      <c r="D4" s="1">
        <v>225</v>
      </c>
      <c r="E4" s="1">
        <v>175</v>
      </c>
      <c r="H4" t="s">
        <v>6</v>
      </c>
      <c r="I4" s="1">
        <v>0</v>
      </c>
      <c r="J4" s="1">
        <v>225</v>
      </c>
      <c r="K4" s="1">
        <v>175</v>
      </c>
    </row>
    <row r="5" spans="1:12">
      <c r="B5" t="s">
        <v>8</v>
      </c>
      <c r="F5" s="4">
        <f>D4*E4/1000</f>
        <v>39.375</v>
      </c>
      <c r="H5" t="s">
        <v>8</v>
      </c>
      <c r="L5" s="4">
        <f>J4*K4/1000</f>
        <v>39.375</v>
      </c>
    </row>
    <row r="6" spans="1:12">
      <c r="B6" t="s">
        <v>9</v>
      </c>
      <c r="C6" s="1">
        <v>1</v>
      </c>
      <c r="D6" t="s">
        <v>10</v>
      </c>
      <c r="H6" t="s">
        <v>9</v>
      </c>
      <c r="I6" s="1">
        <v>1</v>
      </c>
      <c r="J6" t="s">
        <v>10</v>
      </c>
    </row>
    <row r="7" spans="1:12">
      <c r="B7" s="20" t="s">
        <v>25</v>
      </c>
      <c r="D7" s="10">
        <f>C6*E4</f>
        <v>175</v>
      </c>
      <c r="E7" s="9"/>
      <c r="F7" s="9"/>
      <c r="H7" s="20" t="s">
        <v>25</v>
      </c>
      <c r="J7" s="10">
        <f>I6*K4</f>
        <v>175</v>
      </c>
      <c r="K7" s="9"/>
      <c r="L7" s="9"/>
    </row>
    <row r="8" spans="1:12">
      <c r="B8" s="11" t="s">
        <v>23</v>
      </c>
      <c r="D8" s="10">
        <f>D4+D7</f>
        <v>400</v>
      </c>
      <c r="E8" s="9"/>
      <c r="F8" s="9"/>
      <c r="H8" s="11" t="s">
        <v>23</v>
      </c>
      <c r="J8" s="10">
        <f>J4+J7</f>
        <v>400</v>
      </c>
      <c r="K8" s="9"/>
      <c r="L8" s="9"/>
    </row>
    <row r="9" spans="1:12">
      <c r="C9" s="7" t="s">
        <v>24</v>
      </c>
      <c r="D9" s="2">
        <f>-1000*C4/E4</f>
        <v>0</v>
      </c>
      <c r="I9" s="7" t="s">
        <v>24</v>
      </c>
      <c r="J9" s="2">
        <f>-1000*I4/K4</f>
        <v>0</v>
      </c>
    </row>
    <row r="10" spans="1:12">
      <c r="C10" s="7" t="s">
        <v>14</v>
      </c>
      <c r="D10" s="3">
        <f>-C4*E4/1000</f>
        <v>0</v>
      </c>
      <c r="I10" s="7" t="s">
        <v>14</v>
      </c>
      <c r="J10" s="3">
        <f>-I4*K4/1000</f>
        <v>0</v>
      </c>
    </row>
    <row r="11" spans="1:12">
      <c r="C11" s="7"/>
      <c r="D11" s="23"/>
      <c r="I11" s="7"/>
      <c r="J11" s="23"/>
    </row>
    <row r="12" spans="1:12">
      <c r="B12" t="s">
        <v>12</v>
      </c>
      <c r="C12" s="1">
        <v>20</v>
      </c>
      <c r="H12" t="s">
        <v>12</v>
      </c>
      <c r="I12" s="1">
        <v>30</v>
      </c>
    </row>
    <row r="13" spans="1:12">
      <c r="B13" t="s">
        <v>4</v>
      </c>
      <c r="C13" s="3">
        <f>C4+C12</f>
        <v>20</v>
      </c>
      <c r="D13" s="1">
        <v>100</v>
      </c>
      <c r="E13" s="1">
        <v>300</v>
      </c>
      <c r="H13" t="s">
        <v>4</v>
      </c>
      <c r="I13" s="3">
        <f>I4+I12</f>
        <v>30</v>
      </c>
      <c r="J13" s="1">
        <v>65</v>
      </c>
      <c r="K13" s="1">
        <v>330</v>
      </c>
    </row>
    <row r="14" spans="1:12">
      <c r="B14" t="s">
        <v>5</v>
      </c>
      <c r="C14" s="3">
        <f>C4-C12</f>
        <v>-20</v>
      </c>
      <c r="D14" s="1">
        <v>325</v>
      </c>
      <c r="E14" s="1">
        <v>70</v>
      </c>
      <c r="H14" t="s">
        <v>5</v>
      </c>
      <c r="I14" s="3">
        <f>I4-I12</f>
        <v>-30</v>
      </c>
      <c r="J14" s="1">
        <v>365</v>
      </c>
      <c r="K14" s="1">
        <v>30</v>
      </c>
    </row>
    <row r="15" spans="1:12">
      <c r="C15" s="7" t="s">
        <v>7</v>
      </c>
      <c r="D15" s="4">
        <f t="shared" ref="D15:E15" si="0">(((D13+D14)/2)-D4)*100/(D13-D14)</f>
        <v>5.5555555555555554</v>
      </c>
      <c r="E15" s="4">
        <f t="shared" si="0"/>
        <v>4.3478260869565215</v>
      </c>
      <c r="I15" s="7" t="s">
        <v>7</v>
      </c>
      <c r="J15" s="4">
        <f t="shared" ref="J15:K15" si="1">(((J13+J14)/2)-J4)*100/(J13-J14)</f>
        <v>3.3333333333333335</v>
      </c>
      <c r="K15" s="4">
        <f t="shared" si="1"/>
        <v>1.6666666666666667</v>
      </c>
    </row>
    <row r="16" spans="1:12">
      <c r="C16" s="5" t="s">
        <v>13</v>
      </c>
      <c r="F16" s="6">
        <f>(((D14-D13) *(E13-E14))/1000)/8</f>
        <v>6.46875</v>
      </c>
      <c r="I16" s="5" t="s">
        <v>13</v>
      </c>
      <c r="L16" s="6">
        <f>(((J14-J13) *(K13-K14))/1000)/8</f>
        <v>11.25</v>
      </c>
    </row>
    <row r="17" spans="3:12">
      <c r="C17" s="5" t="s">
        <v>11</v>
      </c>
      <c r="F17" s="6">
        <f>F16*2</f>
        <v>12.9375</v>
      </c>
      <c r="I17" s="5" t="s">
        <v>11</v>
      </c>
      <c r="L17" s="6">
        <f>L16*2</f>
        <v>22.5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generale</vt:lpstr>
      <vt:lpstr>3D21WA tetrodo</vt:lpstr>
      <vt:lpstr>3D21WA triodo A</vt:lpstr>
      <vt:lpstr>3D21WA triodo A2</vt:lpstr>
      <vt:lpstr>'3D21WA tetrodo'!Area_stampa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pinod</cp:lastModifiedBy>
  <cp:lastPrinted>2024-01-09T17:56:30Z</cp:lastPrinted>
  <dcterms:created xsi:type="dcterms:W3CDTF">2013-12-26T00:15:55Z</dcterms:created>
  <dcterms:modified xsi:type="dcterms:W3CDTF">2024-02-17T22:22:30Z</dcterms:modified>
</cp:coreProperties>
</file>